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C:\Users\dhenner\OneDrive - Berkshire Health Systems Inc\Forum of Networks\"/>
    </mc:Choice>
  </mc:AlternateContent>
  <bookViews>
    <workbookView xWindow="0" yWindow="0" windowWidth="19410" windowHeight="838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1" l="1"/>
  <c r="H28" i="1"/>
  <c r="H25" i="1"/>
  <c r="H24" i="1"/>
  <c r="H19" i="1"/>
  <c r="H18" i="1"/>
  <c r="H17" i="1"/>
  <c r="H34" i="1" l="1"/>
  <c r="H26" i="1"/>
  <c r="H33" i="1"/>
  <c r="H30" i="1"/>
  <c r="H29" i="1"/>
  <c r="H16" i="1"/>
  <c r="H31" i="1"/>
  <c r="H23" i="1"/>
  <c r="H27" i="1"/>
  <c r="H22" i="1"/>
  <c r="H15" i="1"/>
  <c r="H20" i="1"/>
  <c r="H32" i="1"/>
  <c r="H21" i="1"/>
</calcChain>
</file>

<file path=xl/sharedStrings.xml><?xml version="1.0" encoding="utf-8"?>
<sst xmlns="http://schemas.openxmlformats.org/spreadsheetml/2006/main" count="238" uniqueCount="68">
  <si>
    <t xml:space="preserve">Conversion Guide for Hemodialysis Patients Visiting Dialysis Facilities </t>
  </si>
  <si>
    <t xml:space="preserve"> Current Medication</t>
  </si>
  <si>
    <t>Units</t>
  </si>
  <si>
    <t>Route</t>
  </si>
  <si>
    <t>Frequency</t>
  </si>
  <si>
    <t>Substitute Medication</t>
  </si>
  <si>
    <t>Units2</t>
  </si>
  <si>
    <t>Route3</t>
  </si>
  <si>
    <t>Frequency4</t>
  </si>
  <si>
    <t>Aranesp (Darbepoetin)</t>
  </si>
  <si>
    <t>mcg</t>
  </si>
  <si>
    <t>IV</t>
  </si>
  <si>
    <t>Weekly</t>
  </si>
  <si>
    <t>Epogen (Epoetin Alpha)</t>
  </si>
  <si>
    <t>units</t>
  </si>
  <si>
    <t>q Tx</t>
  </si>
  <si>
    <t>Mircera (Methoxy polyethylene glycol-epoetin beta )</t>
  </si>
  <si>
    <t>q 2 Weeks</t>
  </si>
  <si>
    <t>Calcitriol</t>
  </si>
  <si>
    <t>PO/IV</t>
  </si>
  <si>
    <t>Hectorol (Doxercalciferol)</t>
  </si>
  <si>
    <t>PO</t>
  </si>
  <si>
    <t>Zemplar (Paricalcitol)</t>
  </si>
  <si>
    <t>Zemplar (Paracalcitol)</t>
  </si>
  <si>
    <t>Ferrlecit (Ferric gluconate)</t>
  </si>
  <si>
    <t>mg</t>
  </si>
  <si>
    <t xml:space="preserve">IV </t>
  </si>
  <si>
    <t>Venofer (Iron Sucrose)</t>
  </si>
  <si>
    <t xml:space="preserve">mcg </t>
  </si>
  <si>
    <t>IV/PO</t>
  </si>
  <si>
    <t>Zemplar (Paracalcitriol)</t>
  </si>
  <si>
    <t xml:space="preserve">This is a Guide to be used to help convert dose of medication patient currently on, to one that is available or less costly </t>
  </si>
  <si>
    <t>**This is only a guide- any medication changes must be ordered by/approved by Nephrologist covering patient</t>
  </si>
  <si>
    <t>2.5 mcg PO Capsule</t>
  </si>
  <si>
    <r>
      <rPr>
        <sz val="11"/>
        <color theme="3"/>
        <rFont val="Calibri"/>
        <family val="2"/>
        <scheme val="minor"/>
      </rPr>
      <t>2</t>
    </r>
    <r>
      <rPr>
        <sz val="11"/>
        <color theme="1"/>
        <rFont val="Calibri"/>
        <family val="2"/>
        <scheme val="minor"/>
      </rPr>
      <t>,</t>
    </r>
    <r>
      <rPr>
        <sz val="11"/>
        <color theme="3"/>
        <rFont val="Calibri"/>
        <family val="2"/>
        <scheme val="minor"/>
      </rPr>
      <t>3</t>
    </r>
    <r>
      <rPr>
        <sz val="11"/>
        <color theme="1"/>
        <rFont val="Calibri"/>
        <family val="2"/>
        <scheme val="minor"/>
      </rPr>
      <t>,</t>
    </r>
    <r>
      <rPr>
        <sz val="11"/>
        <color theme="3"/>
        <rFont val="Calibri"/>
        <family val="2"/>
        <scheme val="minor"/>
      </rPr>
      <t xml:space="preserve"> 4,</t>
    </r>
    <r>
      <rPr>
        <sz val="11"/>
        <color theme="1"/>
        <rFont val="Calibri"/>
        <family val="2"/>
        <scheme val="minor"/>
      </rPr>
      <t xml:space="preserve"> </t>
    </r>
    <r>
      <rPr>
        <sz val="11"/>
        <color theme="3"/>
        <rFont val="Calibri"/>
        <family val="2"/>
        <scheme val="minor"/>
      </rPr>
      <t>10</t>
    </r>
    <r>
      <rPr>
        <sz val="11"/>
        <color theme="1"/>
        <rFont val="Calibri"/>
        <family val="2"/>
        <scheme val="minor"/>
      </rPr>
      <t>, or</t>
    </r>
    <r>
      <rPr>
        <sz val="11"/>
        <color theme="3"/>
        <rFont val="Calibri"/>
        <family val="2"/>
        <scheme val="minor"/>
      </rPr>
      <t xml:space="preserve"> 20</t>
    </r>
    <r>
      <rPr>
        <sz val="11"/>
        <color theme="1"/>
        <rFont val="Calibri"/>
        <family val="2"/>
        <scheme val="minor"/>
      </rPr>
      <t>,000 units/ml</t>
    </r>
  </si>
  <si>
    <r>
      <rPr>
        <sz val="11"/>
        <color theme="3"/>
        <rFont val="Calibri"/>
        <family val="2"/>
        <scheme val="minor"/>
      </rPr>
      <t xml:space="preserve">30, 50, 75, 100, 150, 200 </t>
    </r>
    <r>
      <rPr>
        <sz val="11"/>
        <color theme="1"/>
        <rFont val="Calibri"/>
        <family val="2"/>
        <scheme val="minor"/>
      </rPr>
      <t>mcg/0.3 ml</t>
    </r>
  </si>
  <si>
    <t>0.25, 0.5 mcg PO, 1mcg IV</t>
  </si>
  <si>
    <t>`</t>
  </si>
  <si>
    <t>2 mcg/ml, 4 mcg/ml IV vials</t>
  </si>
  <si>
    <t xml:space="preserve">10, 25, 40, 60, 100, 200 mcg/ml </t>
  </si>
  <si>
    <t>12.5 mg/ml (5 ml)</t>
  </si>
  <si>
    <t>20 mg/ml (2.5, 5, 10 ml)</t>
  </si>
  <si>
    <t>Substitute Med Dosage Forms</t>
  </si>
  <si>
    <t xml:space="preserve"> Enter Current    Dose Here:</t>
  </si>
  <si>
    <t>Equivalent        Dose</t>
  </si>
  <si>
    <t>Maximum Recommended Dose</t>
  </si>
  <si>
    <t xml:space="preserve">16 mcg </t>
  </si>
  <si>
    <t>20 mcg</t>
  </si>
  <si>
    <t>200 mcg IV Weekly</t>
  </si>
  <si>
    <t>4 mcg</t>
  </si>
  <si>
    <t>18 mcg</t>
  </si>
  <si>
    <t>175 units/kg</t>
  </si>
  <si>
    <t>180 mcg q 2 weeks</t>
  </si>
  <si>
    <t>250 mg</t>
  </si>
  <si>
    <t>100 mg IV q tx</t>
  </si>
  <si>
    <t>Instructions on Use:</t>
  </si>
  <si>
    <t xml:space="preserve">1.     Look for current medication that you wish to convert in Column B and medication you wish to convert to in Column G and chose appropriate row that includes both. </t>
  </si>
  <si>
    <t xml:space="preserve">2.      Enter dose of current medication in column C (shaded green), and equivalent dose of medication you wish to convert to will be listed in column H (shaded red).   </t>
  </si>
  <si>
    <t>3.      See column L for dose forms, and round dose in column H off to closest dose that can be used, using available dose forms in column L (check dialysis facility for dosage forms available)</t>
  </si>
  <si>
    <t xml:space="preserve">4.     Do not exceed maximum recommended dose of medication listed in column M, without specific written or electronic order entered by Nephrologist. </t>
  </si>
  <si>
    <t>*Sensipar (Cinacalcet)- when switching from Sensipar to Parsabiv, pt should be off Sensipar for at least 1 week.  Starting dose of Parsabiv is 5 mg IV 3x/week after dialysis</t>
  </si>
  <si>
    <r>
      <t xml:space="preserve">*Parsabiv (Etelcalcetide)- Parsabiv effect on serum Calcium levels can last up to one month </t>
    </r>
    <r>
      <rPr>
        <sz val="11"/>
        <color theme="1"/>
        <rFont val="Calibri"/>
        <family val="2"/>
        <scheme val="minor"/>
      </rPr>
      <t xml:space="preserve"> </t>
    </r>
  </si>
  <si>
    <t>Dosing information from UpToDate and Lexicomp Online, 2018</t>
  </si>
  <si>
    <t xml:space="preserve">***This guide is being used to help better serve patients on dialyis, and therefore includes both Brand Names and generic names of medications. The use of brand names is to facilitate use of the tool. </t>
  </si>
  <si>
    <t>2 mcg PO caps, 2 mcg/ml IV</t>
  </si>
  <si>
    <t xml:space="preserve">Version 1.2 Finalized February 11, 2019 - David E. Henner, DO </t>
  </si>
  <si>
    <t>Approved/updated  by Forum of ESRD Networks MAC and BOD</t>
  </si>
  <si>
    <t xml:space="preserve">Guide Developed by IRPO ESRD Network of New England MRB and EDB,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</si>
</sst>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Calibri"/>
      <family val="2"/>
      <scheme val="minor"/>
    </font>
    <font>
      <sz val="11"/>
      <color theme="1"/>
      <name val="Calibri"/>
      <family val="2"/>
      <scheme val="minor"/>
    </font>
    <font>
      <sz val="11"/>
      <color theme="3"/>
      <name val="Calibri"/>
      <family val="2"/>
      <scheme val="minor"/>
    </font>
    <font>
      <b/>
      <u/>
      <sz val="12"/>
      <color theme="1"/>
      <name val="Calibri"/>
      <family val="2"/>
      <scheme val="minor"/>
    </font>
    <font>
      <sz val="18"/>
      <color theme="1"/>
      <name val="Calibri"/>
      <family val="2"/>
      <scheme val="minor"/>
    </font>
    <font>
      <b/>
      <u/>
      <sz val="18"/>
      <color theme="1"/>
      <name val="Calibri"/>
      <family val="2"/>
      <scheme val="minor"/>
    </font>
    <font>
      <u/>
      <sz val="18"/>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5" tint="0.59999389629810485"/>
        <bgColor indexed="65"/>
      </patternFill>
    </fill>
    <fill>
      <patternFill patternType="solid">
        <fgColor theme="9" tint="-0.249977111117893"/>
        <bgColor indexed="64"/>
      </patternFill>
    </fill>
    <fill>
      <patternFill patternType="solid">
        <fgColor rgb="FF92D050"/>
        <bgColor indexed="64"/>
      </patternFill>
    </fill>
    <fill>
      <patternFill patternType="solid">
        <fgColor theme="5" tint="0.59999389629810485"/>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auto="1"/>
      </top>
      <bottom/>
      <diagonal/>
    </border>
    <border>
      <left/>
      <right style="medium">
        <color indexed="64"/>
      </right>
      <top style="thick">
        <color auto="1"/>
      </top>
      <bottom/>
      <diagonal/>
    </border>
    <border>
      <left style="medium">
        <color indexed="64"/>
      </left>
      <right/>
      <top style="thick">
        <color auto="1"/>
      </top>
      <bottom/>
      <diagonal/>
    </border>
    <border>
      <left/>
      <right style="thick">
        <color auto="1"/>
      </right>
      <top style="thick">
        <color auto="1"/>
      </top>
      <bottom/>
      <diagonal/>
    </border>
    <border>
      <left/>
      <right style="thick">
        <color auto="1"/>
      </right>
      <top/>
      <bottom/>
      <diagonal/>
    </border>
    <border>
      <left/>
      <right/>
      <top/>
      <bottom style="thick">
        <color auto="1"/>
      </bottom>
      <diagonal/>
    </border>
    <border>
      <left/>
      <right style="medium">
        <color indexed="64"/>
      </right>
      <top/>
      <bottom style="thick">
        <color auto="1"/>
      </bottom>
      <diagonal/>
    </border>
    <border>
      <left style="medium">
        <color indexed="64"/>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52">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wrapText="1"/>
    </xf>
    <xf numFmtId="0" fontId="0" fillId="0" borderId="5" xfId="0" applyFont="1" applyBorder="1"/>
    <xf numFmtId="0" fontId="1" fillId="0" borderId="0" xfId="0" applyFont="1"/>
    <xf numFmtId="0" fontId="0" fillId="0" borderId="0" xfId="0" applyBorder="1"/>
    <xf numFmtId="0" fontId="1" fillId="0" borderId="0" xfId="0" applyFont="1" applyAlignment="1">
      <alignment horizontal="center" vertical="center"/>
    </xf>
    <xf numFmtId="0" fontId="0" fillId="3" borderId="1" xfId="0" applyFill="1" applyBorder="1"/>
    <xf numFmtId="0" fontId="0" fillId="3" borderId="2" xfId="0" applyFill="1" applyBorder="1"/>
    <xf numFmtId="0" fontId="0" fillId="3" borderId="3" xfId="0" applyFill="1" applyBorder="1"/>
    <xf numFmtId="0" fontId="0" fillId="3" borderId="2" xfId="0" applyFill="1" applyBorder="1" applyAlignment="1">
      <alignment wrapText="1"/>
    </xf>
    <xf numFmtId="0" fontId="0" fillId="0" borderId="0" xfId="0" applyAlignment="1">
      <alignment horizontal="left" vertical="top"/>
    </xf>
    <xf numFmtId="0" fontId="0" fillId="0" borderId="0" xfId="0" applyFill="1"/>
    <xf numFmtId="0" fontId="4" fillId="0" borderId="0" xfId="0" applyFont="1"/>
    <xf numFmtId="0" fontId="1" fillId="4" borderId="0" xfId="0" applyFont="1" applyFill="1" applyAlignment="1">
      <alignment horizontal="center" vertical="center"/>
    </xf>
    <xf numFmtId="0" fontId="0" fillId="5" borderId="0" xfId="0" applyFill="1"/>
    <xf numFmtId="0" fontId="5" fillId="0" borderId="0" xfId="0" applyFont="1"/>
    <xf numFmtId="0" fontId="6" fillId="0" borderId="0" xfId="0" applyFont="1" applyAlignment="1">
      <alignment vertical="center"/>
    </xf>
    <xf numFmtId="0" fontId="7" fillId="0" borderId="0" xfId="0" applyFont="1"/>
    <xf numFmtId="0" fontId="8" fillId="0" borderId="0" xfId="0" applyFont="1"/>
    <xf numFmtId="0" fontId="0" fillId="0" borderId="11" xfId="0" applyBorder="1"/>
    <xf numFmtId="0" fontId="0" fillId="0" borderId="9" xfId="0" applyBorder="1" applyAlignment="1">
      <alignment wrapText="1"/>
    </xf>
    <xf numFmtId="49" fontId="0" fillId="0" borderId="9" xfId="0" applyNumberFormat="1" applyBorder="1" applyAlignment="1">
      <alignment wrapText="1"/>
    </xf>
    <xf numFmtId="49" fontId="0" fillId="0" borderId="9" xfId="0" applyNumberFormat="1" applyBorder="1"/>
    <xf numFmtId="49" fontId="0" fillId="0" borderId="10" xfId="0" applyNumberFormat="1" applyBorder="1"/>
    <xf numFmtId="0" fontId="0" fillId="0" borderId="12" xfId="0" applyBorder="1" applyAlignment="1">
      <alignment wrapText="1"/>
    </xf>
    <xf numFmtId="0" fontId="0" fillId="0" borderId="0" xfId="0" applyBorder="1" applyAlignment="1">
      <alignment wrapText="1"/>
    </xf>
    <xf numFmtId="0" fontId="0" fillId="0" borderId="13" xfId="0" applyBorder="1"/>
    <xf numFmtId="0" fontId="0" fillId="0" borderId="0" xfId="0" applyBorder="1" applyAlignment="1">
      <alignment horizontal="left" vertical="center"/>
    </xf>
    <xf numFmtId="0" fontId="0" fillId="0" borderId="14" xfId="0" applyBorder="1"/>
    <xf numFmtId="0" fontId="0" fillId="0" borderId="15" xfId="0" applyBorder="1"/>
    <xf numFmtId="0" fontId="0" fillId="0" borderId="16" xfId="0" applyBorder="1"/>
    <xf numFmtId="0" fontId="0" fillId="0" borderId="14" xfId="0" applyBorder="1" applyAlignment="1">
      <alignment wrapText="1"/>
    </xf>
    <xf numFmtId="0" fontId="0" fillId="0" borderId="17" xfId="0" applyBorder="1"/>
    <xf numFmtId="0" fontId="0" fillId="4" borderId="18" xfId="0" applyFill="1" applyBorder="1"/>
    <xf numFmtId="3" fontId="0" fillId="4" borderId="18" xfId="0" applyNumberFormat="1" applyFill="1" applyBorder="1"/>
    <xf numFmtId="3" fontId="0" fillId="4" borderId="18" xfId="0" applyNumberFormat="1" applyFill="1" applyBorder="1" applyAlignment="1">
      <alignment horizontal="left" vertical="center"/>
    </xf>
    <xf numFmtId="1" fontId="2" fillId="2" borderId="18" xfId="1" applyNumberFormat="1" applyBorder="1" applyProtection="1">
      <protection hidden="1"/>
    </xf>
    <xf numFmtId="1" fontId="2" fillId="2" borderId="18" xfId="1" applyNumberFormat="1" applyBorder="1" applyAlignment="1" applyProtection="1">
      <alignment horizontal="right" vertical="center"/>
      <protection hidden="1"/>
    </xf>
    <xf numFmtId="0" fontId="2" fillId="2" borderId="18" xfId="1" applyBorder="1" applyProtection="1">
      <protection hidden="1"/>
    </xf>
    <xf numFmtId="2" fontId="2" fillId="2" borderId="18" xfId="1" applyNumberFormat="1" applyBorder="1" applyProtection="1">
      <protection hidden="1"/>
    </xf>
    <xf numFmtId="0" fontId="9" fillId="0" borderId="0" xfId="0" applyFont="1"/>
    <xf numFmtId="0" fontId="9" fillId="0" borderId="0" xfId="0" applyFont="1" applyAlignment="1">
      <alignment horizontal="center" vertical="center"/>
    </xf>
    <xf numFmtId="0" fontId="10" fillId="0" borderId="0" xfId="0" applyFont="1"/>
    <xf numFmtId="0" fontId="0" fillId="4" borderId="18" xfId="0" applyFill="1" applyBorder="1" applyProtection="1">
      <protection locked="0"/>
    </xf>
  </cellXfs>
  <cellStyles count="2">
    <cellStyle name="40% - Accent2" xfId="1" builtinId="35"/>
    <cellStyle name="Normal" xfId="0" builtinId="0"/>
  </cellStyles>
  <dxfs count="7">
    <dxf>
      <border diagonalUp="0" diagonalDown="0">
        <top/>
        <bottom/>
        <horizontal/>
      </border>
    </dxf>
    <dxf>
      <border diagonalUp="0" diagonalDown="0">
        <left/>
        <right style="medium">
          <color indexed="64"/>
        </right>
        <top/>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style="medium">
          <color indexed="64"/>
        </left>
        <right/>
        <top/>
        <bottom/>
        <vertical/>
        <horizontal/>
      </border>
    </dxf>
    <dxf>
      <border diagonalUp="0" diagonalDown="0">
        <left/>
        <right style="medium">
          <color indexed="64"/>
        </right>
        <top/>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B14:M35" totalsRowShown="0">
  <autoFilter ref="B14:M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sortState ref="B15:K35">
    <sortCondition ref="B15"/>
  </sortState>
  <tableColumns count="12">
    <tableColumn id="1" name=" Current Medication" dataDxfId="6"/>
    <tableColumn id="2" name=" Enter Current    Dose Here:" dataDxfId="5"/>
    <tableColumn id="3" name="Units"/>
    <tableColumn id="4" name="Route"/>
    <tableColumn id="5" name="Frequency" dataDxfId="4"/>
    <tableColumn id="6" name="Substitute Medication" dataDxfId="3"/>
    <tableColumn id="7" name="Equivalent        Dose" dataDxfId="2"/>
    <tableColumn id="8" name="Units2"/>
    <tableColumn id="9" name="Route3"/>
    <tableColumn id="10" name="Frequency4" dataDxfId="1"/>
    <tableColumn id="11" name="Substitute Med Dosage Forms"/>
    <tableColumn id="12" name="Maximum Recommended Dose"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2"/>
  <sheetViews>
    <sheetView tabSelected="1" topLeftCell="A11" workbookViewId="0">
      <selection activeCell="G41" sqref="G41"/>
    </sheetView>
  </sheetViews>
  <sheetFormatPr defaultRowHeight="15" x14ac:dyDescent="0.25"/>
  <cols>
    <col min="2" max="2" width="30.7109375" customWidth="1"/>
    <col min="3" max="3" width="13.42578125" bestFit="1" customWidth="1"/>
    <col min="4" max="4" width="7.85546875" customWidth="1"/>
    <col min="5" max="5" width="8.42578125" customWidth="1"/>
    <col min="6" max="6" width="12.42578125" customWidth="1"/>
    <col min="7" max="7" width="31" customWidth="1"/>
    <col min="8" max="8" width="10.42578125" bestFit="1" customWidth="1"/>
    <col min="9" max="9" width="8.85546875" customWidth="1"/>
    <col min="10" max="10" width="9.42578125" customWidth="1"/>
    <col min="11" max="11" width="13.42578125" customWidth="1"/>
    <col min="12" max="12" width="27.7109375" bestFit="1" customWidth="1"/>
    <col min="13" max="13" width="21.85546875" bestFit="1" customWidth="1"/>
  </cols>
  <sheetData>
    <row r="2" spans="2:13" ht="23.25" x14ac:dyDescent="0.35">
      <c r="B2" s="23"/>
      <c r="C2" s="24" t="s">
        <v>0</v>
      </c>
      <c r="D2" s="24"/>
      <c r="E2" s="24"/>
      <c r="F2" s="24"/>
      <c r="G2" s="24"/>
      <c r="H2" s="24"/>
      <c r="I2" s="25"/>
      <c r="J2" s="25"/>
      <c r="K2" s="23"/>
    </row>
    <row r="3" spans="2:13" ht="23.25" x14ac:dyDescent="0.35">
      <c r="B3" s="23"/>
      <c r="C3" s="24"/>
      <c r="D3" s="24"/>
      <c r="E3" s="24"/>
      <c r="F3" s="24"/>
      <c r="G3" s="24"/>
      <c r="H3" s="24"/>
      <c r="I3" s="25"/>
      <c r="J3" s="25"/>
      <c r="K3" s="23"/>
    </row>
    <row r="4" spans="2:13" ht="18.75" x14ac:dyDescent="0.3">
      <c r="B4" s="11" t="s">
        <v>31</v>
      </c>
      <c r="C4" s="11"/>
      <c r="D4" s="11"/>
      <c r="E4" s="11"/>
      <c r="F4" s="11"/>
      <c r="G4" s="11"/>
    </row>
    <row r="5" spans="2:13" ht="18.75" x14ac:dyDescent="0.3">
      <c r="B5" s="11" t="s">
        <v>32</v>
      </c>
      <c r="C5" s="11"/>
      <c r="D5" s="11"/>
      <c r="E5" s="11"/>
      <c r="F5" s="11"/>
      <c r="G5" s="11"/>
    </row>
    <row r="6" spans="2:13" ht="15.75" x14ac:dyDescent="0.25">
      <c r="B6" s="48" t="s">
        <v>63</v>
      </c>
      <c r="C6" s="49"/>
      <c r="D6" s="49"/>
      <c r="E6" s="49"/>
      <c r="F6" s="49"/>
      <c r="G6" s="49"/>
      <c r="H6" s="49"/>
      <c r="I6" s="50"/>
      <c r="J6" s="50"/>
      <c r="K6" s="50"/>
      <c r="L6" s="50"/>
      <c r="M6" s="50"/>
    </row>
    <row r="7" spans="2:13" ht="18.75" x14ac:dyDescent="0.25">
      <c r="B7" s="26"/>
      <c r="C7" s="13"/>
      <c r="D7" s="13"/>
      <c r="E7" s="13"/>
      <c r="F7" s="13"/>
      <c r="G7" s="13"/>
      <c r="H7" s="13"/>
    </row>
    <row r="8" spans="2:13" ht="18.75" x14ac:dyDescent="0.25">
      <c r="B8" s="20" t="s">
        <v>55</v>
      </c>
      <c r="C8" s="13"/>
      <c r="D8" s="13"/>
      <c r="E8" s="13"/>
      <c r="F8" s="13"/>
      <c r="G8" s="13"/>
      <c r="H8" s="13"/>
    </row>
    <row r="9" spans="2:13" ht="18.75" x14ac:dyDescent="0.25">
      <c r="B9" s="18" t="s">
        <v>56</v>
      </c>
      <c r="C9" s="13"/>
      <c r="D9" s="13"/>
      <c r="E9" s="13"/>
      <c r="F9" s="13"/>
      <c r="G9" s="13"/>
      <c r="H9" s="13"/>
      <c r="K9" s="19"/>
    </row>
    <row r="10" spans="2:13" ht="18.75" x14ac:dyDescent="0.25">
      <c r="B10" s="7" t="s">
        <v>57</v>
      </c>
      <c r="C10" s="13"/>
      <c r="D10" s="21"/>
      <c r="E10" s="21"/>
      <c r="F10" s="13"/>
      <c r="G10" s="13"/>
      <c r="H10" s="13"/>
      <c r="K10" s="22"/>
    </row>
    <row r="11" spans="2:13" ht="18.75" x14ac:dyDescent="0.25">
      <c r="B11" t="s">
        <v>58</v>
      </c>
      <c r="C11" s="13"/>
      <c r="D11" s="13"/>
      <c r="E11" s="13"/>
      <c r="F11" s="13"/>
      <c r="G11" s="13"/>
      <c r="H11" s="13"/>
    </row>
    <row r="12" spans="2:13" ht="18.75" x14ac:dyDescent="0.25">
      <c r="B12" t="s">
        <v>59</v>
      </c>
      <c r="C12" s="13"/>
      <c r="D12" s="13"/>
      <c r="E12" s="13"/>
      <c r="F12" s="13"/>
      <c r="G12" s="13"/>
      <c r="H12" s="13"/>
    </row>
    <row r="13" spans="2:13" ht="15.75" thickBot="1" x14ac:dyDescent="0.3"/>
    <row r="14" spans="2:13" ht="32.25" customHeight="1" thickTop="1" x14ac:dyDescent="0.25">
      <c r="B14" s="14" t="s">
        <v>1</v>
      </c>
      <c r="C14" s="17" t="s">
        <v>43</v>
      </c>
      <c r="D14" s="15" t="s">
        <v>2</v>
      </c>
      <c r="E14" s="15" t="s">
        <v>3</v>
      </c>
      <c r="F14" s="16" t="s">
        <v>4</v>
      </c>
      <c r="G14" s="27" t="s">
        <v>5</v>
      </c>
      <c r="H14" s="28" t="s">
        <v>44</v>
      </c>
      <c r="I14" s="29" t="s">
        <v>6</v>
      </c>
      <c r="J14" s="30" t="s">
        <v>7</v>
      </c>
      <c r="K14" s="31" t="s">
        <v>8</v>
      </c>
      <c r="L14" s="28" t="s">
        <v>42</v>
      </c>
      <c r="M14" s="32" t="s">
        <v>45</v>
      </c>
    </row>
    <row r="15" spans="2:13" x14ac:dyDescent="0.25">
      <c r="B15" s="1" t="s">
        <v>9</v>
      </c>
      <c r="C15" s="41"/>
      <c r="D15" s="12" t="s">
        <v>10</v>
      </c>
      <c r="E15" s="12" t="s">
        <v>11</v>
      </c>
      <c r="F15" s="2" t="s">
        <v>12</v>
      </c>
      <c r="G15" s="1" t="s">
        <v>13</v>
      </c>
      <c r="H15" s="44">
        <f>(C15*3000)/25</f>
        <v>0</v>
      </c>
      <c r="I15" s="12" t="s">
        <v>14</v>
      </c>
      <c r="J15" s="12" t="s">
        <v>11</v>
      </c>
      <c r="K15" s="2" t="s">
        <v>15</v>
      </c>
      <c r="L15" s="33" t="s">
        <v>34</v>
      </c>
      <c r="M15" s="34" t="s">
        <v>51</v>
      </c>
    </row>
    <row r="16" spans="2:13" ht="30" x14ac:dyDescent="0.25">
      <c r="B16" s="1" t="s">
        <v>9</v>
      </c>
      <c r="C16" s="41"/>
      <c r="D16" s="12" t="s">
        <v>10</v>
      </c>
      <c r="E16" s="12" t="s">
        <v>11</v>
      </c>
      <c r="F16" s="2" t="s">
        <v>12</v>
      </c>
      <c r="G16" s="9" t="s">
        <v>16</v>
      </c>
      <c r="H16" s="45">
        <f>Table1[[#This Row],[ Enter Current    Dose Here:]]*1.6</f>
        <v>0</v>
      </c>
      <c r="I16" s="35" t="s">
        <v>10</v>
      </c>
      <c r="J16" s="35" t="s">
        <v>11</v>
      </c>
      <c r="K16" s="8" t="s">
        <v>17</v>
      </c>
      <c r="L16" s="33" t="s">
        <v>35</v>
      </c>
      <c r="M16" s="34" t="s">
        <v>52</v>
      </c>
    </row>
    <row r="17" spans="2:15" x14ac:dyDescent="0.25">
      <c r="B17" s="1" t="s">
        <v>18</v>
      </c>
      <c r="C17" s="41"/>
      <c r="D17" s="12" t="s">
        <v>10</v>
      </c>
      <c r="E17" s="12" t="s">
        <v>19</v>
      </c>
      <c r="F17" s="2" t="s">
        <v>15</v>
      </c>
      <c r="G17" s="9" t="s">
        <v>20</v>
      </c>
      <c r="H17" s="45">
        <f>Table1[[#This Row],[ Enter Current    Dose Here:]]*5</f>
        <v>0</v>
      </c>
      <c r="I17" s="35" t="s">
        <v>10</v>
      </c>
      <c r="J17" s="35" t="s">
        <v>21</v>
      </c>
      <c r="K17" s="8" t="s">
        <v>15</v>
      </c>
      <c r="L17" s="33" t="s">
        <v>33</v>
      </c>
      <c r="M17" s="34" t="s">
        <v>47</v>
      </c>
    </row>
    <row r="18" spans="2:15" x14ac:dyDescent="0.25">
      <c r="B18" s="1" t="s">
        <v>18</v>
      </c>
      <c r="C18" s="41"/>
      <c r="D18" s="12" t="s">
        <v>10</v>
      </c>
      <c r="E18" s="12" t="s">
        <v>19</v>
      </c>
      <c r="F18" s="2" t="s">
        <v>15</v>
      </c>
      <c r="G18" s="9" t="s">
        <v>20</v>
      </c>
      <c r="H18" s="45">
        <f>Table1[[#This Row],[ Enter Current    Dose Here:]]*2</f>
        <v>0</v>
      </c>
      <c r="I18" s="35" t="s">
        <v>10</v>
      </c>
      <c r="J18" s="35" t="s">
        <v>11</v>
      </c>
      <c r="K18" s="8" t="s">
        <v>15</v>
      </c>
      <c r="L18" s="33" t="s">
        <v>38</v>
      </c>
      <c r="M18" s="34" t="s">
        <v>50</v>
      </c>
    </row>
    <row r="19" spans="2:15" x14ac:dyDescent="0.25">
      <c r="B19" s="1" t="s">
        <v>18</v>
      </c>
      <c r="C19" s="51"/>
      <c r="D19" s="12" t="s">
        <v>10</v>
      </c>
      <c r="E19" s="12" t="s">
        <v>19</v>
      </c>
      <c r="F19" s="2" t="s">
        <v>15</v>
      </c>
      <c r="G19" s="9" t="s">
        <v>22</v>
      </c>
      <c r="H19" s="45">
        <f>Table1[[#This Row],[ Enter Current    Dose Here:]]*4</f>
        <v>0</v>
      </c>
      <c r="I19" s="35" t="s">
        <v>10</v>
      </c>
      <c r="J19" s="35" t="s">
        <v>19</v>
      </c>
      <c r="K19" s="8" t="s">
        <v>15</v>
      </c>
      <c r="L19" s="33" t="s">
        <v>64</v>
      </c>
      <c r="M19" s="34" t="s">
        <v>46</v>
      </c>
    </row>
    <row r="20" spans="2:15" x14ac:dyDescent="0.25">
      <c r="B20" s="1" t="s">
        <v>13</v>
      </c>
      <c r="C20" s="42"/>
      <c r="D20" s="12" t="s">
        <v>2</v>
      </c>
      <c r="E20" s="12" t="s">
        <v>11</v>
      </c>
      <c r="F20" s="2" t="s">
        <v>15</v>
      </c>
      <c r="G20" s="1" t="s">
        <v>9</v>
      </c>
      <c r="H20" s="44">
        <f>(C20/3000) * 25</f>
        <v>0</v>
      </c>
      <c r="I20" s="12" t="s">
        <v>10</v>
      </c>
      <c r="J20" s="12" t="s">
        <v>11</v>
      </c>
      <c r="K20" s="10" t="s">
        <v>12</v>
      </c>
      <c r="L20" s="33" t="s">
        <v>39</v>
      </c>
      <c r="M20" s="34" t="s">
        <v>48</v>
      </c>
    </row>
    <row r="21" spans="2:15" ht="30" x14ac:dyDescent="0.25">
      <c r="B21" s="6" t="s">
        <v>13</v>
      </c>
      <c r="C21" s="43"/>
      <c r="D21" s="35" t="s">
        <v>2</v>
      </c>
      <c r="E21" s="35" t="s">
        <v>11</v>
      </c>
      <c r="F21" s="8" t="s">
        <v>15</v>
      </c>
      <c r="G21" s="9" t="s">
        <v>16</v>
      </c>
      <c r="H21" s="45">
        <f>Table1[[#This Row],[ Enter Current    Dose Here:]]*50/2000</f>
        <v>0</v>
      </c>
      <c r="I21" s="35" t="s">
        <v>10</v>
      </c>
      <c r="J21" s="35" t="s">
        <v>11</v>
      </c>
      <c r="K21" s="8" t="s">
        <v>17</v>
      </c>
      <c r="L21" s="33" t="s">
        <v>35</v>
      </c>
      <c r="M21" s="34" t="s">
        <v>52</v>
      </c>
    </row>
    <row r="22" spans="2:15" x14ac:dyDescent="0.25">
      <c r="B22" s="1" t="s">
        <v>24</v>
      </c>
      <c r="C22" s="41"/>
      <c r="D22" s="12" t="s">
        <v>25</v>
      </c>
      <c r="E22" s="12" t="s">
        <v>26</v>
      </c>
      <c r="F22" s="2" t="s">
        <v>12</v>
      </c>
      <c r="G22" s="1" t="s">
        <v>27</v>
      </c>
      <c r="H22" s="46">
        <f>Table1[[#This Row],[ Enter Current    Dose Here:]]*100/125</f>
        <v>0</v>
      </c>
      <c r="I22" s="12" t="s">
        <v>25</v>
      </c>
      <c r="J22" s="12" t="s">
        <v>11</v>
      </c>
      <c r="K22" s="2" t="s">
        <v>12</v>
      </c>
      <c r="L22" s="33" t="s">
        <v>41</v>
      </c>
      <c r="M22" s="34" t="s">
        <v>54</v>
      </c>
    </row>
    <row r="23" spans="2:15" x14ac:dyDescent="0.25">
      <c r="B23" s="1" t="s">
        <v>24</v>
      </c>
      <c r="C23" s="41"/>
      <c r="D23" s="12" t="s">
        <v>25</v>
      </c>
      <c r="E23" s="12" t="s">
        <v>11</v>
      </c>
      <c r="F23" s="2" t="s">
        <v>15</v>
      </c>
      <c r="G23" s="1" t="s">
        <v>27</v>
      </c>
      <c r="H23" s="46">
        <f>Table1[[#This Row],[ Enter Current    Dose Here:]]*100/125</f>
        <v>0</v>
      </c>
      <c r="I23" s="12" t="s">
        <v>25</v>
      </c>
      <c r="J23" s="12" t="s">
        <v>11</v>
      </c>
      <c r="K23" s="2" t="s">
        <v>15</v>
      </c>
      <c r="L23" s="33" t="s">
        <v>41</v>
      </c>
      <c r="M23" s="34" t="s">
        <v>54</v>
      </c>
    </row>
    <row r="24" spans="2:15" x14ac:dyDescent="0.25">
      <c r="B24" s="1" t="s">
        <v>20</v>
      </c>
      <c r="C24" s="41"/>
      <c r="D24" s="12" t="s">
        <v>28</v>
      </c>
      <c r="E24" s="12" t="s">
        <v>11</v>
      </c>
      <c r="F24" s="2" t="s">
        <v>15</v>
      </c>
      <c r="G24" s="1" t="s">
        <v>18</v>
      </c>
      <c r="H24" s="47">
        <f>C24/2</f>
        <v>0</v>
      </c>
      <c r="I24" s="12" t="s">
        <v>10</v>
      </c>
      <c r="J24" s="12" t="s">
        <v>29</v>
      </c>
      <c r="K24" s="2" t="s">
        <v>15</v>
      </c>
      <c r="L24" s="33" t="s">
        <v>36</v>
      </c>
      <c r="M24" s="34" t="s">
        <v>49</v>
      </c>
    </row>
    <row r="25" spans="2:15" x14ac:dyDescent="0.25">
      <c r="B25" s="1" t="s">
        <v>20</v>
      </c>
      <c r="C25" s="41"/>
      <c r="D25" s="12" t="s">
        <v>10</v>
      </c>
      <c r="E25" s="12" t="s">
        <v>21</v>
      </c>
      <c r="F25" s="2" t="s">
        <v>15</v>
      </c>
      <c r="G25" s="1" t="s">
        <v>18</v>
      </c>
      <c r="H25" s="47">
        <f>C25/5</f>
        <v>0</v>
      </c>
      <c r="I25" s="12" t="s">
        <v>10</v>
      </c>
      <c r="J25" s="12" t="s">
        <v>29</v>
      </c>
      <c r="K25" s="2" t="s">
        <v>15</v>
      </c>
      <c r="L25" s="33" t="s">
        <v>36</v>
      </c>
      <c r="M25" s="34" t="s">
        <v>49</v>
      </c>
    </row>
    <row r="26" spans="2:15" x14ac:dyDescent="0.25">
      <c r="B26" s="1" t="s">
        <v>20</v>
      </c>
      <c r="C26" s="41"/>
      <c r="D26" s="12" t="s">
        <v>28</v>
      </c>
      <c r="E26" s="12" t="s">
        <v>21</v>
      </c>
      <c r="F26" s="2" t="s">
        <v>15</v>
      </c>
      <c r="G26" s="1" t="s">
        <v>20</v>
      </c>
      <c r="H26" s="46">
        <f>C26/2.5</f>
        <v>0</v>
      </c>
      <c r="I26" s="12" t="s">
        <v>10</v>
      </c>
      <c r="J26" s="12" t="s">
        <v>11</v>
      </c>
      <c r="K26" s="2" t="s">
        <v>15</v>
      </c>
      <c r="L26" s="33" t="s">
        <v>38</v>
      </c>
      <c r="M26" s="34" t="s">
        <v>50</v>
      </c>
    </row>
    <row r="27" spans="2:15" x14ac:dyDescent="0.25">
      <c r="B27" s="1" t="s">
        <v>20</v>
      </c>
      <c r="C27" s="41"/>
      <c r="D27" s="12" t="s">
        <v>10</v>
      </c>
      <c r="E27" s="12" t="s">
        <v>11</v>
      </c>
      <c r="F27" s="2" t="s">
        <v>15</v>
      </c>
      <c r="G27" s="1" t="s">
        <v>20</v>
      </c>
      <c r="H27" s="47">
        <f>C27*2.5</f>
        <v>0</v>
      </c>
      <c r="I27" s="12" t="s">
        <v>10</v>
      </c>
      <c r="J27" s="12" t="s">
        <v>21</v>
      </c>
      <c r="K27" s="2" t="s">
        <v>15</v>
      </c>
      <c r="L27" s="33" t="s">
        <v>33</v>
      </c>
      <c r="M27" s="34" t="s">
        <v>47</v>
      </c>
    </row>
    <row r="28" spans="2:15" x14ac:dyDescent="0.25">
      <c r="B28" s="1" t="s">
        <v>20</v>
      </c>
      <c r="C28" s="41"/>
      <c r="D28" s="12" t="s">
        <v>10</v>
      </c>
      <c r="E28" s="12" t="s">
        <v>21</v>
      </c>
      <c r="F28" s="2" t="s">
        <v>15</v>
      </c>
      <c r="G28" s="1" t="s">
        <v>30</v>
      </c>
      <c r="H28" s="44">
        <f>C28/1.25</f>
        <v>0</v>
      </c>
      <c r="I28" s="12" t="s">
        <v>10</v>
      </c>
      <c r="J28" s="12" t="s">
        <v>19</v>
      </c>
      <c r="K28" s="2" t="s">
        <v>15</v>
      </c>
      <c r="L28" s="33" t="s">
        <v>64</v>
      </c>
      <c r="M28" s="34" t="s">
        <v>50</v>
      </c>
    </row>
    <row r="29" spans="2:15" ht="30" x14ac:dyDescent="0.25">
      <c r="B29" s="9" t="s">
        <v>16</v>
      </c>
      <c r="C29" s="43"/>
      <c r="D29" s="35" t="s">
        <v>10</v>
      </c>
      <c r="E29" s="35" t="s">
        <v>11</v>
      </c>
      <c r="F29" s="8" t="s">
        <v>17</v>
      </c>
      <c r="G29" s="9" t="s">
        <v>9</v>
      </c>
      <c r="H29" s="45">
        <f>Table1[[#This Row],[ Enter Current    Dose Here:]]/1.6</f>
        <v>0</v>
      </c>
      <c r="I29" s="35" t="s">
        <v>10</v>
      </c>
      <c r="J29" s="35" t="s">
        <v>11</v>
      </c>
      <c r="K29" s="8" t="s">
        <v>12</v>
      </c>
      <c r="L29" s="33" t="s">
        <v>39</v>
      </c>
      <c r="M29" s="34" t="s">
        <v>48</v>
      </c>
    </row>
    <row r="30" spans="2:15" ht="30" x14ac:dyDescent="0.25">
      <c r="B30" s="9" t="s">
        <v>16</v>
      </c>
      <c r="C30" s="43"/>
      <c r="D30" s="35" t="s">
        <v>10</v>
      </c>
      <c r="E30" s="35" t="s">
        <v>11</v>
      </c>
      <c r="F30" s="8" t="s">
        <v>17</v>
      </c>
      <c r="G30" s="6" t="s">
        <v>13</v>
      </c>
      <c r="H30" s="45">
        <f>Table1[[#This Row],[ Enter Current    Dose Here:]]*2000/50</f>
        <v>0</v>
      </c>
      <c r="I30" s="35" t="s">
        <v>14</v>
      </c>
      <c r="J30" s="35" t="s">
        <v>11</v>
      </c>
      <c r="K30" s="8" t="s">
        <v>15</v>
      </c>
      <c r="L30" s="33" t="s">
        <v>34</v>
      </c>
      <c r="M30" s="34" t="s">
        <v>51</v>
      </c>
    </row>
    <row r="31" spans="2:15" x14ac:dyDescent="0.25">
      <c r="B31" s="1" t="s">
        <v>27</v>
      </c>
      <c r="C31" s="41"/>
      <c r="D31" s="12" t="s">
        <v>25</v>
      </c>
      <c r="E31" s="12" t="s">
        <v>11</v>
      </c>
      <c r="F31" s="2" t="s">
        <v>12</v>
      </c>
      <c r="G31" s="1" t="s">
        <v>24</v>
      </c>
      <c r="H31" s="46">
        <f>Table1[[#This Row],[ Enter Current    Dose Here:]]*125/100</f>
        <v>0</v>
      </c>
      <c r="I31" s="12" t="s">
        <v>25</v>
      </c>
      <c r="J31" s="12" t="s">
        <v>11</v>
      </c>
      <c r="K31" s="2" t="s">
        <v>12</v>
      </c>
      <c r="L31" s="33" t="s">
        <v>40</v>
      </c>
      <c r="M31" s="34" t="s">
        <v>53</v>
      </c>
    </row>
    <row r="32" spans="2:15" x14ac:dyDescent="0.25">
      <c r="B32" s="1" t="s">
        <v>27</v>
      </c>
      <c r="C32" s="41"/>
      <c r="D32" s="12" t="s">
        <v>25</v>
      </c>
      <c r="E32" s="12" t="s">
        <v>11</v>
      </c>
      <c r="F32" s="2" t="s">
        <v>15</v>
      </c>
      <c r="G32" s="1" t="s">
        <v>24</v>
      </c>
      <c r="H32" s="46">
        <f>Table1[[#This Row],[ Enter Current    Dose Here:]]*125/100</f>
        <v>0</v>
      </c>
      <c r="I32" s="12" t="s">
        <v>25</v>
      </c>
      <c r="J32" s="12" t="s">
        <v>11</v>
      </c>
      <c r="K32" s="2" t="s">
        <v>15</v>
      </c>
      <c r="L32" s="33" t="s">
        <v>40</v>
      </c>
      <c r="M32" s="34" t="s">
        <v>53</v>
      </c>
      <c r="O32" t="s">
        <v>37</v>
      </c>
    </row>
    <row r="33" spans="2:13" x14ac:dyDescent="0.25">
      <c r="B33" s="1" t="s">
        <v>23</v>
      </c>
      <c r="C33" s="41"/>
      <c r="D33" s="12" t="s">
        <v>10</v>
      </c>
      <c r="E33" s="12" t="s">
        <v>19</v>
      </c>
      <c r="F33" s="2" t="s">
        <v>15</v>
      </c>
      <c r="G33" s="1" t="s">
        <v>18</v>
      </c>
      <c r="H33" s="47">
        <f>Table1[[#This Row],[ Enter Current    Dose Here:]]/4</f>
        <v>0</v>
      </c>
      <c r="I33" s="12" t="s">
        <v>10</v>
      </c>
      <c r="J33" s="12" t="s">
        <v>19</v>
      </c>
      <c r="K33" s="2" t="s">
        <v>15</v>
      </c>
      <c r="L33" s="33" t="s">
        <v>36</v>
      </c>
      <c r="M33" s="34" t="s">
        <v>49</v>
      </c>
    </row>
    <row r="34" spans="2:13" x14ac:dyDescent="0.25">
      <c r="B34" s="1" t="s">
        <v>23</v>
      </c>
      <c r="C34" s="41"/>
      <c r="D34" s="12" t="s">
        <v>10</v>
      </c>
      <c r="E34" s="12" t="s">
        <v>19</v>
      </c>
      <c r="F34" s="2" t="s">
        <v>15</v>
      </c>
      <c r="G34" s="1" t="s">
        <v>20</v>
      </c>
      <c r="H34" s="44">
        <f>C34/2</f>
        <v>0</v>
      </c>
      <c r="I34" s="12" t="s">
        <v>10</v>
      </c>
      <c r="J34" s="12" t="s">
        <v>11</v>
      </c>
      <c r="K34" s="2" t="s">
        <v>15</v>
      </c>
      <c r="L34" s="33" t="s">
        <v>38</v>
      </c>
      <c r="M34" s="34" t="s">
        <v>50</v>
      </c>
    </row>
    <row r="35" spans="2:13" ht="15.75" thickBot="1" x14ac:dyDescent="0.3">
      <c r="B35" s="3" t="s">
        <v>23</v>
      </c>
      <c r="C35" s="41"/>
      <c r="D35" s="4" t="s">
        <v>10</v>
      </c>
      <c r="E35" s="4" t="s">
        <v>19</v>
      </c>
      <c r="F35" s="5" t="s">
        <v>15</v>
      </c>
      <c r="G35" s="38" t="s">
        <v>20</v>
      </c>
      <c r="H35" s="44">
        <f>C35*1.25</f>
        <v>0</v>
      </c>
      <c r="I35" s="36" t="s">
        <v>10</v>
      </c>
      <c r="J35" s="36" t="s">
        <v>21</v>
      </c>
      <c r="K35" s="37" t="s">
        <v>15</v>
      </c>
      <c r="L35" s="39" t="s">
        <v>33</v>
      </c>
      <c r="M35" s="40" t="s">
        <v>47</v>
      </c>
    </row>
    <row r="36" spans="2:13" x14ac:dyDescent="0.25">
      <c r="B36" t="s">
        <v>60</v>
      </c>
    </row>
    <row r="37" spans="2:13" x14ac:dyDescent="0.25">
      <c r="B37" t="s">
        <v>61</v>
      </c>
    </row>
    <row r="39" spans="2:13" x14ac:dyDescent="0.25">
      <c r="B39" t="s">
        <v>67</v>
      </c>
      <c r="G39" t="s">
        <v>66</v>
      </c>
    </row>
    <row r="40" spans="2:13" x14ac:dyDescent="0.25">
      <c r="B40" t="s">
        <v>62</v>
      </c>
    </row>
    <row r="42" spans="2:13" x14ac:dyDescent="0.25">
      <c r="B42" t="s">
        <v>65</v>
      </c>
    </row>
  </sheetData>
  <sheetProtection algorithmName="SHA-512" hashValue="NNkpc6i6W2EexUFYjVUonYTLPh6a43pFZ55reob2ztx5Jioi4ahk21UgTQ90XDET1Vq4SUdtWl2Wo8i6FioB/g==" saltValue="h0BVdvxRqwjmtCBxXkPzcw==" spinCount="100000" sheet="1" objects="1" scenarios="1"/>
  <protectedRanges>
    <protectedRange sqref="C15:C35" name="Range1"/>
  </protectedRange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Henner David DO</dc:creator>
  <cp:lastModifiedBy>Henner David DO</cp:lastModifiedBy>
  <cp:revision/>
  <dcterms:created xsi:type="dcterms:W3CDTF">2018-07-26T03:39:49Z</dcterms:created>
  <dcterms:modified xsi:type="dcterms:W3CDTF">2019-02-12T02:49:42Z</dcterms:modified>
</cp:coreProperties>
</file>